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фінансові питання\бюджет 2021\"/>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I208" i="7" l="1"/>
  <c r="J208" i="7"/>
  <c r="I215" i="7"/>
  <c r="I192" i="7"/>
  <c r="I238" i="7"/>
  <c r="H154" i="7"/>
  <c r="I88" i="7"/>
  <c r="I230" i="7"/>
  <c r="I226" i="7"/>
  <c r="I223" i="7"/>
  <c r="I219" i="7"/>
  <c r="G219" i="7"/>
  <c r="I198" i="7"/>
  <c r="J48" i="7"/>
  <c r="H257" i="7"/>
  <c r="J226" i="7"/>
  <c r="J84" i="7"/>
  <c r="H205" i="7"/>
  <c r="G230" i="7"/>
  <c r="G223" i="7"/>
  <c r="I194" i="7"/>
  <c r="I245" i="7"/>
  <c r="I36" i="7"/>
  <c r="H228" i="7"/>
  <c r="G245" i="7"/>
  <c r="J36" i="7"/>
  <c r="J15" i="7"/>
  <c r="H95" i="7"/>
  <c r="J223" i="7"/>
  <c r="J194" i="7"/>
  <c r="G257" i="7"/>
  <c r="I239" i="7"/>
  <c r="I222" i="7"/>
  <c r="I199" i="7"/>
  <c r="I224" i="7"/>
  <c r="H108" i="7"/>
  <c r="G108" i="7"/>
  <c r="H84" i="7"/>
  <c r="G84" i="7"/>
  <c r="G239" i="7"/>
  <c r="I236" i="7"/>
  <c r="H211" i="7"/>
  <c r="I196" i="7"/>
  <c r="G196" i="7"/>
  <c r="H168" i="7"/>
  <c r="H35" i="7"/>
  <c r="I203" i="7"/>
  <c r="J203" i="7"/>
  <c r="H213" i="7"/>
  <c r="I244" i="7"/>
  <c r="I29" i="7"/>
  <c r="J29" i="7"/>
  <c r="H126" i="7"/>
  <c r="G222" i="7"/>
  <c r="H88" i="7"/>
  <c r="G88" i="7"/>
  <c r="H134" i="7"/>
  <c r="G134" i="7"/>
  <c r="H48" i="7"/>
  <c r="H29" i="7"/>
  <c r="I41" i="7"/>
  <c r="H41" i="7"/>
  <c r="G41" i="7"/>
  <c r="G205" i="7"/>
  <c r="H229" i="7"/>
  <c r="H208" i="7"/>
  <c r="I225" i="7"/>
  <c r="J225" i="7"/>
  <c r="G228" i="7"/>
  <c r="G184" i="7"/>
  <c r="H156" i="7"/>
  <c r="I251" i="7"/>
  <c r="J251" i="7"/>
  <c r="H79" i="7"/>
  <c r="H71" i="7"/>
  <c r="G71" i="7"/>
  <c r="H210" i="7"/>
  <c r="G210" i="7"/>
  <c r="J263" i="7"/>
  <c r="G263" i="7"/>
  <c r="H262" i="7"/>
  <c r="I235" i="7"/>
  <c r="G235" i="7"/>
  <c r="I217" i="7"/>
  <c r="G217" i="7"/>
  <c r="I80" i="7"/>
  <c r="I214" i="7"/>
  <c r="G214" i="7"/>
  <c r="G213" i="7"/>
  <c r="H209" i="7"/>
  <c r="H192" i="7"/>
  <c r="H172" i="7"/>
  <c r="H155" i="7"/>
  <c r="H151" i="7"/>
  <c r="G151" i="7"/>
  <c r="H152" i="7"/>
  <c r="H150" i="7"/>
  <c r="G150" i="7"/>
  <c r="J257" i="7"/>
  <c r="J207" i="7"/>
  <c r="G126" i="7"/>
  <c r="H120" i="7"/>
  <c r="J118" i="7"/>
  <c r="J111" i="7"/>
  <c r="I118" i="7"/>
  <c r="H116" i="7"/>
  <c r="G116" i="7"/>
  <c r="H118" i="7"/>
  <c r="G118" i="7"/>
  <c r="H113" i="7"/>
  <c r="H112" i="7"/>
  <c r="G112" i="7"/>
  <c r="G229" i="7"/>
  <c r="H106" i="7"/>
  <c r="G106" i="7"/>
  <c r="G95" i="7"/>
  <c r="J22" i="7"/>
  <c r="J197" i="7"/>
  <c r="G197"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235" i="7"/>
  <c r="G78" i="7"/>
  <c r="J258" i="7"/>
  <c r="G77" i="7"/>
  <c r="H241" i="7"/>
  <c r="J245" i="7"/>
  <c r="J248" i="7"/>
  <c r="G248" i="7"/>
  <c r="G87" i="7"/>
  <c r="J237" i="7"/>
  <c r="G237" i="7"/>
  <c r="G35" i="7"/>
  <c r="G199" i="7"/>
  <c r="G225" i="7"/>
  <c r="H75" i="7"/>
  <c r="G75" i="7"/>
  <c r="I48" i="7"/>
  <c r="G48" i="7"/>
  <c r="I46" i="7"/>
  <c r="G46" i="7"/>
  <c r="I47" i="7"/>
  <c r="G47" i="7"/>
  <c r="I221" i="7"/>
  <c r="G221" i="7"/>
  <c r="G209" i="7"/>
  <c r="H100" i="7"/>
  <c r="G100" i="7"/>
  <c r="J228" i="7"/>
  <c r="J260" i="7"/>
  <c r="G240"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06" i="7"/>
  <c r="G23" i="7"/>
  <c r="H146" i="7"/>
  <c r="G146" i="7"/>
  <c r="G90" i="7"/>
  <c r="J221" i="7"/>
  <c r="J236" i="7"/>
  <c r="J219" i="7"/>
  <c r="H74" i="7"/>
  <c r="G74" i="7"/>
  <c r="J224" i="7"/>
  <c r="J199" i="7"/>
  <c r="J80" i="7"/>
  <c r="I241" i="7"/>
  <c r="G241" i="7"/>
  <c r="G29" i="7"/>
  <c r="J214" i="7"/>
  <c r="G155" i="7"/>
  <c r="J88" i="7"/>
  <c r="H255" i="7"/>
  <c r="G255" i="7"/>
  <c r="J196" i="7"/>
  <c r="I170" i="7"/>
  <c r="G170" i="7"/>
  <c r="J168" i="7"/>
  <c r="J217" i="7"/>
  <c r="G79" i="7"/>
  <c r="J222" i="7"/>
  <c r="H80" i="7"/>
  <c r="G80" i="7"/>
  <c r="H111" i="7"/>
  <c r="G111" i="7"/>
  <c r="G152" i="7"/>
  <c r="G251" i="7"/>
  <c r="G198" i="7"/>
  <c r="H159" i="7"/>
  <c r="G159" i="7"/>
  <c r="J198" i="7"/>
  <c r="G194" i="7"/>
  <c r="J241" i="7"/>
  <c r="I15" i="7"/>
  <c r="G15" i="7"/>
  <c r="J230" i="7"/>
  <c r="G226" i="7"/>
  <c r="G208" i="7"/>
  <c r="H268" i="7"/>
  <c r="I172" i="7"/>
  <c r="G172" i="7"/>
  <c r="I268" i="7"/>
  <c r="G268" i="7"/>
  <c r="G215" i="7"/>
  <c r="G192" i="7"/>
  <c r="J215" i="7"/>
  <c r="J192" i="7"/>
  <c r="J268"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<sst xmlns="http://schemas.openxmlformats.org/spreadsheetml/2006/main" count="1214" uniqueCount="665">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</sst>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4"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0" xfId="0" applyFont="1" applyFill="1" applyBorder="1" applyAlignment="1" applyProtection="1">
      <alignment horizontal="left" vertical="center" wrapText="1"/>
      <protection locked="0"/>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G206" activePane="bottomRight" state="frozen"/>
      <selection activeCell="A12" sqref="A12"/>
      <selection pane="topRight" activeCell="F12" sqref="F12"/>
      <selection pane="bottomLeft" activeCell="A15" sqref="A15"/>
      <selection pane="bottomRight" activeCell="I209" sqref="I209"/>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55"/>
      <c r="I5" s="155"/>
      <c r="J5" s="155"/>
    </row>
    <row r="6" spans="1:10" ht="10.5" hidden="1" customHeight="1" x14ac:dyDescent="0.2">
      <c r="H6" s="155"/>
      <c r="I6" s="155"/>
      <c r="J6" s="155"/>
    </row>
    <row r="7" spans="1:10" ht="18.75" x14ac:dyDescent="0.3">
      <c r="A7" s="156" t="s">
        <v>315</v>
      </c>
      <c r="B7" s="156"/>
      <c r="C7" s="156"/>
      <c r="D7" s="156"/>
      <c r="E7" s="156"/>
      <c r="F7" s="156"/>
      <c r="G7" s="156"/>
      <c r="H7" s="156"/>
      <c r="I7" s="156"/>
      <c r="J7" s="156"/>
    </row>
    <row r="8" spans="1:10" ht="18.75" x14ac:dyDescent="0.3">
      <c r="A8" s="156" t="s">
        <v>496</v>
      </c>
      <c r="B8" s="156"/>
      <c r="C8" s="156"/>
      <c r="D8" s="156"/>
      <c r="E8" s="156"/>
      <c r="F8" s="156"/>
      <c r="G8" s="156"/>
      <c r="H8" s="156"/>
      <c r="I8" s="156"/>
      <c r="J8" s="156"/>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57" t="s">
        <v>318</v>
      </c>
      <c r="B12" s="159" t="s">
        <v>319</v>
      </c>
      <c r="C12" s="161" t="s">
        <v>320</v>
      </c>
      <c r="D12" s="161" t="s">
        <v>321</v>
      </c>
      <c r="E12" s="161" t="s">
        <v>322</v>
      </c>
      <c r="F12" s="161" t="s">
        <v>453</v>
      </c>
      <c r="G12" s="161" t="s">
        <v>323</v>
      </c>
      <c r="H12" s="163" t="s">
        <v>1</v>
      </c>
      <c r="I12" s="165" t="s">
        <v>2</v>
      </c>
      <c r="J12" s="166"/>
    </row>
    <row r="13" spans="1:10" ht="30" x14ac:dyDescent="0.2">
      <c r="A13" s="158"/>
      <c r="B13" s="160"/>
      <c r="C13" s="162"/>
      <c r="D13" s="162"/>
      <c r="E13" s="162"/>
      <c r="F13" s="162"/>
      <c r="G13" s="162"/>
      <c r="H13" s="16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12599600</v>
      </c>
      <c r="H15" s="30">
        <f>H18+H23+H24+H25+H27+H29+H31+H32+H33+H34+H35+H36+H37+H38+H39+H40+H41+H44+H48+H30</f>
        <v>11174282</v>
      </c>
      <c r="I15" s="30">
        <f>I18+I23+I24+I25+I27+I29+I31+I32+I33+I34+I35+I36+I37+I38+I39+I40+I41+I44+I48+I45+I22</f>
        <v>1425318</v>
      </c>
      <c r="J15" s="113">
        <f>J18+J23+J24+J25+J27+J29+J31+J32+J33+J34+J35+J36+J37+J38+J39+J40+J41+J44+J48+J22</f>
        <v>1110318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7" t="s">
        <v>500</v>
      </c>
      <c r="F24" s="170" t="s">
        <v>573</v>
      </c>
      <c r="G24" s="66">
        <f t="shared" si="0"/>
        <v>153050</v>
      </c>
      <c r="H24" s="3">
        <v>153050</v>
      </c>
      <c r="I24" s="3"/>
      <c r="J24" s="48"/>
    </row>
    <row r="25" spans="1:11" ht="179.25" customHeight="1" x14ac:dyDescent="0.3">
      <c r="A25" s="23" t="s">
        <v>597</v>
      </c>
      <c r="B25" s="4" t="s">
        <v>598</v>
      </c>
      <c r="C25" s="4" t="s">
        <v>12</v>
      </c>
      <c r="D25" s="16" t="s">
        <v>599</v>
      </c>
      <c r="E25" s="169"/>
      <c r="F25" s="172"/>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2175850</v>
      </c>
      <c r="H36" s="27">
        <f>1500000+403519+91900+30000+126400+31</f>
        <v>2151850</v>
      </c>
      <c r="I36" s="27">
        <f>39200-15200</f>
        <v>24000</v>
      </c>
      <c r="J36" s="49">
        <f>I36</f>
        <v>24000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76" t="s">
        <v>335</v>
      </c>
      <c r="F43" s="32"/>
      <c r="G43" s="66">
        <f t="shared" si="0"/>
        <v>0</v>
      </c>
      <c r="H43" s="3"/>
      <c r="I43" s="3"/>
      <c r="J43" s="48"/>
    </row>
    <row r="44" spans="1:10" ht="40.5" hidden="1" customHeight="1" x14ac:dyDescent="0.2">
      <c r="A44" s="25" t="s">
        <v>279</v>
      </c>
      <c r="B44" s="7" t="s">
        <v>282</v>
      </c>
      <c r="C44" s="7" t="s">
        <v>284</v>
      </c>
      <c r="D44" s="13" t="s">
        <v>286</v>
      </c>
      <c r="E44" s="176"/>
      <c r="F44" s="170" t="s">
        <v>513</v>
      </c>
      <c r="G44" s="66">
        <f t="shared" si="0"/>
        <v>0</v>
      </c>
      <c r="H44" s="27"/>
      <c r="I44" s="27"/>
      <c r="J44" s="49"/>
    </row>
    <row r="45" spans="1:10" ht="40.5" customHeight="1" x14ac:dyDescent="0.2">
      <c r="A45" s="23" t="s">
        <v>280</v>
      </c>
      <c r="B45" s="4" t="s">
        <v>283</v>
      </c>
      <c r="C45" s="4" t="s">
        <v>14</v>
      </c>
      <c r="D45" s="12" t="s">
        <v>287</v>
      </c>
      <c r="E45" s="176"/>
      <c r="F45" s="172"/>
      <c r="G45" s="66">
        <f t="shared" si="0"/>
        <v>45000</v>
      </c>
      <c r="H45" s="3"/>
      <c r="I45" s="3">
        <f>35000+10000</f>
        <v>45000</v>
      </c>
      <c r="J45" s="48"/>
    </row>
    <row r="46" spans="1:10" ht="56.25" hidden="1" x14ac:dyDescent="0.2">
      <c r="A46" s="23" t="s">
        <v>158</v>
      </c>
      <c r="B46" s="4" t="s">
        <v>157</v>
      </c>
      <c r="C46" s="4" t="s">
        <v>14</v>
      </c>
      <c r="D46" s="1" t="s">
        <v>156</v>
      </c>
      <c r="E46" s="10" t="s">
        <v>238</v>
      </c>
      <c r="F46" s="170" t="s">
        <v>514</v>
      </c>
      <c r="G46" s="66">
        <f t="shared" si="0"/>
        <v>45000</v>
      </c>
      <c r="H46" s="3"/>
      <c r="I46" s="3">
        <f>35000+10000</f>
        <v>45000</v>
      </c>
      <c r="J46" s="51"/>
    </row>
    <row r="47" spans="1:10" ht="18.75" hidden="1" x14ac:dyDescent="0.2">
      <c r="A47" s="23"/>
      <c r="B47" s="4"/>
      <c r="C47" s="4"/>
      <c r="D47" s="12"/>
      <c r="E47" s="10"/>
      <c r="F47" s="172"/>
      <c r="G47" s="66">
        <f t="shared" si="0"/>
        <v>45000</v>
      </c>
      <c r="H47" s="3"/>
      <c r="I47" s="3">
        <f>35000+10000</f>
        <v>45000</v>
      </c>
      <c r="J47" s="48"/>
    </row>
    <row r="48" spans="1:10" ht="60.75" customHeight="1" x14ac:dyDescent="0.3">
      <c r="A48" s="23" t="s">
        <v>571</v>
      </c>
      <c r="B48" s="4" t="s">
        <v>572</v>
      </c>
      <c r="C48" s="4" t="s">
        <v>6</v>
      </c>
      <c r="D48" s="128" t="s">
        <v>570</v>
      </c>
      <c r="E48" s="92" t="s">
        <v>487</v>
      </c>
      <c r="F48" s="170" t="s">
        <v>514</v>
      </c>
      <c r="G48" s="66">
        <f t="shared" si="0"/>
        <v>2930300</v>
      </c>
      <c r="H48" s="3">
        <f>3722300-200000-700000-380000</f>
        <v>2442300</v>
      </c>
      <c r="I48" s="3">
        <f>J48</f>
        <v>488000</v>
      </c>
      <c r="J48" s="48">
        <f>700000-212000</f>
        <v>488000</v>
      </c>
    </row>
    <row r="49" spans="1:10" ht="37.5" hidden="1" x14ac:dyDescent="0.3">
      <c r="A49" s="25" t="s">
        <v>66</v>
      </c>
      <c r="B49" s="7" t="s">
        <v>129</v>
      </c>
      <c r="C49" s="7" t="s">
        <v>6</v>
      </c>
      <c r="D49" s="19" t="s">
        <v>67</v>
      </c>
      <c r="E49" s="129"/>
      <c r="F49" s="172"/>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465070</v>
      </c>
      <c r="H71" s="38">
        <f>H75+H76+H79+H77+H78</f>
        <v>465070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225070</v>
      </c>
      <c r="H74" s="3">
        <f>H75+H79</f>
        <v>225070</v>
      </c>
      <c r="I74" s="3"/>
      <c r="J74" s="48"/>
    </row>
    <row r="75" spans="1:10" ht="60" customHeight="1" x14ac:dyDescent="0.2">
      <c r="A75" s="25" t="s">
        <v>560</v>
      </c>
      <c r="B75" s="7" t="s">
        <v>561</v>
      </c>
      <c r="C75" s="7" t="s">
        <v>42</v>
      </c>
      <c r="D75" s="26" t="s">
        <v>242</v>
      </c>
      <c r="E75" s="10" t="s">
        <v>342</v>
      </c>
      <c r="F75" s="170" t="s">
        <v>515</v>
      </c>
      <c r="G75" s="66">
        <f t="shared" si="0"/>
        <v>85070</v>
      </c>
      <c r="H75" s="27">
        <f>78000+7070</f>
        <v>85070</v>
      </c>
      <c r="I75" s="27"/>
      <c r="J75" s="49"/>
    </row>
    <row r="76" spans="1:10" ht="37.5" hidden="1" x14ac:dyDescent="0.2">
      <c r="A76" s="25" t="s">
        <v>240</v>
      </c>
      <c r="B76" s="7" t="s">
        <v>241</v>
      </c>
      <c r="C76" s="7" t="s">
        <v>42</v>
      </c>
      <c r="D76" s="26" t="s">
        <v>242</v>
      </c>
      <c r="E76" s="10" t="s">
        <v>440</v>
      </c>
      <c r="F76" s="172"/>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140000</v>
      </c>
      <c r="H79" s="27">
        <f>200000-60000</f>
        <v>140000</v>
      </c>
      <c r="I79" s="27"/>
      <c r="J79" s="49"/>
    </row>
    <row r="80" spans="1:10" ht="56.25" x14ac:dyDescent="0.35">
      <c r="A80" s="53" t="s">
        <v>138</v>
      </c>
      <c r="B80" s="36"/>
      <c r="C80" s="36"/>
      <c r="D80" s="29" t="s">
        <v>20</v>
      </c>
      <c r="E80" s="97"/>
      <c r="F80" s="71"/>
      <c r="G80" s="65">
        <f>H80+I80</f>
        <v>43071491</v>
      </c>
      <c r="H80" s="5">
        <f>SUM(H84:H110)</f>
        <v>32955591</v>
      </c>
      <c r="I80" s="5">
        <f>I91+I93+I102+I83+I109+I84+I85+I86+I87+I88+I110</f>
        <v>10115900</v>
      </c>
      <c r="J80" s="54">
        <f>J91+J93+J102+J83+J109+J84+J85+J86+J87+J88+J110</f>
        <v>5224900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16181831</v>
      </c>
      <c r="H84" s="2">
        <f>9302911-237680-4000-124700-27000+92500+49000+5700</f>
        <v>9056731</v>
      </c>
      <c r="I84" s="2">
        <v>7125100</v>
      </c>
      <c r="J84" s="51">
        <f>I84-4891000</f>
        <v>2234100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20101080</v>
      </c>
      <c r="H88" s="2">
        <f>14054800-491600+4039000-156000+515380-756300+33000-360000+232000</f>
        <v>17110280</v>
      </c>
      <c r="I88" s="2">
        <f>400000+668200+491600+156000+370300+90700+38100-9700-5000+790600</f>
        <v>2990800</v>
      </c>
      <c r="J88" s="51">
        <f>I88</f>
        <v>2990800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3100000</v>
      </c>
      <c r="H95" s="8">
        <f>2500000+50000+250000+300000</f>
        <v>3100000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7"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8"/>
      <c r="F113" s="170" t="s">
        <v>527</v>
      </c>
      <c r="G113" s="66">
        <f t="shared" si="1"/>
        <v>171200</v>
      </c>
      <c r="H113" s="3">
        <f>184200-13000</f>
        <v>171200</v>
      </c>
      <c r="I113" s="3"/>
      <c r="J113" s="48"/>
    </row>
    <row r="114" spans="1:10" ht="42" customHeight="1" x14ac:dyDescent="0.2">
      <c r="A114" s="25" t="s">
        <v>183</v>
      </c>
      <c r="B114" s="42" t="s">
        <v>182</v>
      </c>
      <c r="C114" s="7" t="s">
        <v>121</v>
      </c>
      <c r="D114" s="14" t="s">
        <v>122</v>
      </c>
      <c r="E114" s="168"/>
      <c r="F114" s="171"/>
      <c r="G114" s="66">
        <f t="shared" si="1"/>
        <v>12000</v>
      </c>
      <c r="H114" s="3">
        <v>12000</v>
      </c>
      <c r="I114" s="3"/>
      <c r="J114" s="48"/>
    </row>
    <row r="115" spans="1:10" ht="75" hidden="1" customHeight="1" x14ac:dyDescent="0.2">
      <c r="A115" s="25" t="s">
        <v>184</v>
      </c>
      <c r="B115" s="42" t="s">
        <v>120</v>
      </c>
      <c r="C115" s="7" t="s">
        <v>121</v>
      </c>
      <c r="D115" s="14" t="s">
        <v>185</v>
      </c>
      <c r="E115" s="168"/>
      <c r="F115" s="171"/>
      <c r="G115" s="66">
        <f t="shared" si="1"/>
        <v>0</v>
      </c>
      <c r="H115" s="3"/>
      <c r="I115" s="3"/>
      <c r="J115" s="48"/>
    </row>
    <row r="116" spans="1:10" ht="56.25" x14ac:dyDescent="0.2">
      <c r="A116" s="25" t="s">
        <v>187</v>
      </c>
      <c r="B116" s="42" t="s">
        <v>186</v>
      </c>
      <c r="C116" s="7" t="s">
        <v>121</v>
      </c>
      <c r="D116" s="14" t="s">
        <v>123</v>
      </c>
      <c r="E116" s="168"/>
      <c r="F116" s="171"/>
      <c r="G116" s="66">
        <f t="shared" si="1"/>
        <v>660000</v>
      </c>
      <c r="H116" s="3">
        <f>600000+60000</f>
        <v>660000</v>
      </c>
      <c r="I116" s="3"/>
      <c r="J116" s="48"/>
    </row>
    <row r="117" spans="1:10" ht="25.5" hidden="1" customHeight="1" x14ac:dyDescent="0.3">
      <c r="A117" s="23" t="s">
        <v>253</v>
      </c>
      <c r="B117" s="4" t="s">
        <v>254</v>
      </c>
      <c r="C117" s="4"/>
      <c r="D117" s="16" t="s">
        <v>194</v>
      </c>
      <c r="E117" s="168"/>
      <c r="F117" s="171"/>
      <c r="G117" s="66">
        <f t="shared" si="1"/>
        <v>0</v>
      </c>
      <c r="H117" s="2"/>
      <c r="I117" s="2"/>
      <c r="J117" s="51"/>
    </row>
    <row r="118" spans="1:10" ht="40.5" customHeight="1" x14ac:dyDescent="0.3">
      <c r="A118" s="25" t="s">
        <v>255</v>
      </c>
      <c r="B118" s="7" t="s">
        <v>256</v>
      </c>
      <c r="C118" s="7" t="s">
        <v>4</v>
      </c>
      <c r="D118" s="31" t="s">
        <v>257</v>
      </c>
      <c r="E118" s="169"/>
      <c r="F118" s="172"/>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74" t="s">
        <v>379</v>
      </c>
      <c r="F124" s="170" t="s">
        <v>530</v>
      </c>
      <c r="G124" s="66">
        <f t="shared" si="1"/>
        <v>1280000</v>
      </c>
      <c r="H124" s="2">
        <f>1250000+30000</f>
        <v>1280000</v>
      </c>
      <c r="I124" s="2"/>
      <c r="J124" s="51"/>
    </row>
    <row r="125" spans="1:10" ht="24" hidden="1" customHeight="1" x14ac:dyDescent="0.3">
      <c r="A125" s="25" t="s">
        <v>253</v>
      </c>
      <c r="B125" s="4" t="s">
        <v>254</v>
      </c>
      <c r="C125" s="2"/>
      <c r="D125" s="16" t="s">
        <v>194</v>
      </c>
      <c r="E125" s="174"/>
      <c r="F125" s="171"/>
      <c r="G125" s="66">
        <f t="shared" si="1"/>
        <v>0</v>
      </c>
      <c r="H125" s="2"/>
      <c r="I125" s="2"/>
      <c r="J125" s="51"/>
    </row>
    <row r="126" spans="1:10" ht="44.25" customHeight="1" x14ac:dyDescent="0.3">
      <c r="A126" s="25" t="s">
        <v>255</v>
      </c>
      <c r="B126" s="7" t="s">
        <v>256</v>
      </c>
      <c r="C126" s="7" t="s">
        <v>4</v>
      </c>
      <c r="D126" s="31" t="s">
        <v>257</v>
      </c>
      <c r="E126" s="175"/>
      <c r="F126" s="172"/>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4660000</v>
      </c>
      <c r="H150" s="5">
        <f>H152+H153+H154+H155+H156</f>
        <v>4660000</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4040000</v>
      </c>
      <c r="H151" s="2">
        <f>H154+H155+H156+H157</f>
        <v>4040000</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3768024</v>
      </c>
      <c r="H154" s="8">
        <f>2740000+208000+230000+300000+200000+90000+24</f>
        <v>3768024</v>
      </c>
      <c r="I154" s="8"/>
      <c r="J154" s="50"/>
    </row>
    <row r="155" spans="1:10" ht="55.9" customHeight="1"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7"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8"/>
      <c r="F162" s="170" t="s">
        <v>542</v>
      </c>
      <c r="G162" s="66">
        <f t="shared" si="2"/>
        <v>1130000</v>
      </c>
      <c r="H162" s="8">
        <v>1130000</v>
      </c>
      <c r="I162" s="27"/>
      <c r="J162" s="49"/>
    </row>
    <row r="163" spans="1:10" ht="56.25" customHeight="1" x14ac:dyDescent="0.2">
      <c r="A163" s="25">
        <v>1115012</v>
      </c>
      <c r="B163" s="7" t="s">
        <v>103</v>
      </c>
      <c r="C163" s="7" t="s">
        <v>44</v>
      </c>
      <c r="D163" s="14" t="s">
        <v>104</v>
      </c>
      <c r="E163" s="168"/>
      <c r="F163" s="171"/>
      <c r="G163" s="66">
        <f t="shared" si="2"/>
        <v>760000</v>
      </c>
      <c r="H163" s="8">
        <v>760000</v>
      </c>
      <c r="I163" s="27"/>
      <c r="J163" s="49"/>
    </row>
    <row r="164" spans="1:10" ht="56.25" hidden="1" customHeight="1" x14ac:dyDescent="0.2">
      <c r="A164" s="23" t="s">
        <v>166</v>
      </c>
      <c r="B164" s="4" t="s">
        <v>167</v>
      </c>
      <c r="C164" s="4"/>
      <c r="D164" s="1" t="s">
        <v>264</v>
      </c>
      <c r="E164" s="168"/>
      <c r="F164" s="171"/>
      <c r="G164" s="66">
        <f t="shared" si="2"/>
        <v>0</v>
      </c>
      <c r="H164" s="2"/>
      <c r="I164" s="2">
        <f>I165</f>
        <v>0</v>
      </c>
      <c r="J164" s="51">
        <f>J165</f>
        <v>0</v>
      </c>
    </row>
    <row r="165" spans="1:10" ht="65.25" customHeight="1" x14ac:dyDescent="0.2">
      <c r="A165" s="25" t="s">
        <v>168</v>
      </c>
      <c r="B165" s="7" t="s">
        <v>169</v>
      </c>
      <c r="C165" s="7" t="s">
        <v>44</v>
      </c>
      <c r="D165" s="14" t="s">
        <v>265</v>
      </c>
      <c r="E165" s="168"/>
      <c r="F165" s="172"/>
      <c r="G165" s="66">
        <f t="shared" si="2"/>
        <v>10000</v>
      </c>
      <c r="H165" s="8">
        <v>10000</v>
      </c>
      <c r="I165" s="27"/>
      <c r="J165" s="49"/>
    </row>
    <row r="166" spans="1:10" ht="56.25" hidden="1" customHeight="1" x14ac:dyDescent="0.2">
      <c r="A166" s="23" t="s">
        <v>295</v>
      </c>
      <c r="B166" s="4" t="s">
        <v>298</v>
      </c>
      <c r="C166" s="1"/>
      <c r="D166" s="1" t="s">
        <v>299</v>
      </c>
      <c r="E166" s="168"/>
      <c r="F166" s="32"/>
      <c r="G166" s="66">
        <f t="shared" si="2"/>
        <v>0</v>
      </c>
      <c r="H166" s="2"/>
      <c r="I166" s="3"/>
      <c r="J166" s="48"/>
    </row>
    <row r="167" spans="1:10" ht="86.25" hidden="1" customHeight="1" x14ac:dyDescent="0.2">
      <c r="A167" s="25" t="s">
        <v>296</v>
      </c>
      <c r="B167" s="7" t="s">
        <v>297</v>
      </c>
      <c r="C167" s="41" t="s">
        <v>44</v>
      </c>
      <c r="D167" s="14" t="s">
        <v>300</v>
      </c>
      <c r="E167" s="169"/>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585036913</v>
      </c>
      <c r="H172" s="2">
        <f>SUM(H173:H207)</f>
        <v>182328401</v>
      </c>
      <c r="I172" s="2">
        <f>SUM(I173:I207)</f>
        <v>402708512</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550220505</v>
      </c>
      <c r="H192" s="65">
        <f>H194+H198+H201+H203+H207+H208+H209+H210+H211+H212+H214+H215+H217+H219+H221+H222+H223+H224+H226+H228+H230+H234+H235+H236+H238+H213+H240+H206+H199+H216+H204+H196+H225+H237+H229+H205</f>
        <v>180018401</v>
      </c>
      <c r="I192" s="65">
        <f>I194+I198+I201+I203+I207+I208+I209+I210+I211+I212+I214+I215+I217+I219+I221+I222+I223+I224+I226+I228+I230+I234+I235+I236+I238+I213+I240+I206+I199+I216+I204+I196+I225+I237+I218+I197+I193+I239</f>
        <v>370202104</v>
      </c>
      <c r="J192" s="65">
        <f>J194+J198+J201+J203+J207+J208+J209+J210+J211+J212+J214+J215+J217+J219+J221+J222+J223+J224+J226+J228+J230+J234+J235+J236+J238+J213+J240+J206+J199+J216+J204+J196+J225+J237+J218+J197+J193</f>
        <v>270232516</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6097264</v>
      </c>
      <c r="H194" s="2"/>
      <c r="I194" s="2">
        <f>409800+10442+65000-19116-369800+6000000+938</f>
        <v>6097264</v>
      </c>
      <c r="J194" s="51">
        <f t="shared" si="3"/>
        <v>6097264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565005</v>
      </c>
      <c r="H198" s="2"/>
      <c r="I198" s="2">
        <f>620000-52+250000-75343-229600</f>
        <v>565005</v>
      </c>
      <c r="J198" s="51">
        <f t="shared" si="3"/>
        <v>565005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6" customHeight="1" x14ac:dyDescent="0.3">
      <c r="A205" s="23" t="s">
        <v>607</v>
      </c>
      <c r="B205" s="4" t="s">
        <v>437</v>
      </c>
      <c r="C205" s="111" t="s">
        <v>33</v>
      </c>
      <c r="D205" s="1" t="s">
        <v>608</v>
      </c>
      <c r="E205" s="19" t="s">
        <v>663</v>
      </c>
      <c r="F205" s="32" t="s">
        <v>664</v>
      </c>
      <c r="G205" s="66">
        <f t="shared" si="2"/>
        <v>500000</v>
      </c>
      <c r="H205" s="2">
        <f>500000</f>
        <v>500000</v>
      </c>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42177500</v>
      </c>
      <c r="H208" s="134">
        <f>32288974+20000+2800000-150000-150000+5000000-100000</f>
        <v>39708974</v>
      </c>
      <c r="I208" s="134">
        <f>6226691+150000-79100+128886-108886-621700-3277400+50035</f>
        <v>2468526</v>
      </c>
      <c r="J208" s="135">
        <f>I208</f>
        <v>2468526</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3720200</v>
      </c>
      <c r="H215" s="2"/>
      <c r="I215" s="2">
        <f>70000+1488000+2215835-3600-50035</f>
        <v>3720200</v>
      </c>
      <c r="J215" s="51">
        <f t="shared" si="5"/>
        <v>3720200</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31487883</v>
      </c>
      <c r="H219" s="2"/>
      <c r="I219" s="2">
        <f>35591061-970000+600000-1088599-233120-330000-500000-218450+22491-11000+80500-1455000</f>
        <v>31487883</v>
      </c>
      <c r="J219" s="51">
        <f t="shared" si="5"/>
        <v>31487883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11375802</v>
      </c>
      <c r="H223" s="2"/>
      <c r="I223" s="2">
        <f>8464390+550000+2950000-5590+4300000-4300000-12898-570100</f>
        <v>11375802</v>
      </c>
      <c r="J223" s="51">
        <f t="shared" ref="J223:J231" si="6">I223</f>
        <v>11375802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96734193</v>
      </c>
      <c r="H226" s="2"/>
      <c r="I226" s="8">
        <f>104019493-7285300</f>
        <v>96734193</v>
      </c>
      <c r="J226" s="51">
        <f>I226-67909411</f>
        <v>28824782</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17456534</v>
      </c>
      <c r="H230" s="8"/>
      <c r="I230" s="21">
        <f>16622139-2169600-29884+10000000+322679-5398200-600000-20000-1270600</f>
        <v>17456534</v>
      </c>
      <c r="J230" s="57">
        <f t="shared" si="6"/>
        <v>17456534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1039500</v>
      </c>
      <c r="H238" s="2"/>
      <c r="I238" s="2">
        <f>1039500</f>
        <v>1039500</v>
      </c>
      <c r="J238" s="51">
        <f>I238</f>
        <v>1039500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f>700000</f>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2.1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6230331</v>
      </c>
      <c r="H255" s="90">
        <f>SUM(H256:H267)</f>
        <v>3570310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770310</v>
      </c>
      <c r="H256" s="102">
        <v>770310</v>
      </c>
      <c r="I256" s="102">
        <f>J256</f>
        <v>0</v>
      </c>
      <c r="J256" s="83"/>
    </row>
    <row r="257" spans="1:11" ht="75" x14ac:dyDescent="0.3">
      <c r="A257" s="84" t="s">
        <v>446</v>
      </c>
      <c r="B257" s="85" t="s">
        <v>447</v>
      </c>
      <c r="C257" s="85" t="s">
        <v>96</v>
      </c>
      <c r="D257" s="35" t="s">
        <v>448</v>
      </c>
      <c r="E257" s="93" t="s">
        <v>658</v>
      </c>
      <c r="F257" s="153" t="s">
        <v>660</v>
      </c>
      <c r="G257" s="80">
        <f>H257+I257</f>
        <v>2200000</v>
      </c>
      <c r="H257" s="102">
        <f>2100000-350000+1100000+900000-1900000</f>
        <v>1850000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660636219</v>
      </c>
      <c r="H268" s="61">
        <f>H15+H71+H80+H111+H146+H150+H158+H169+H192+H241+H255</f>
        <v>268522176</v>
      </c>
      <c r="I268" s="61">
        <f>I15+I71+I80+I111+I146+I150+I158+I169+I192+I241+I255</f>
        <v>392114043</v>
      </c>
      <c r="J268" s="62">
        <f>J15+J80+J111+J169+J192+J241+J255+J158++J146</f>
        <v>286938455</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73" t="s">
        <v>490</v>
      </c>
      <c r="C273" s="173"/>
      <c r="D273" s="173"/>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B273:D273"/>
    <mergeCell ref="E124:E126"/>
    <mergeCell ref="F124:F126"/>
    <mergeCell ref="E161:E167"/>
    <mergeCell ref="F162:F165"/>
    <mergeCell ref="E43:E45"/>
    <mergeCell ref="F12:F13"/>
    <mergeCell ref="G12:G13"/>
    <mergeCell ref="E112:E118"/>
    <mergeCell ref="F113:F118"/>
    <mergeCell ref="F44:F45"/>
    <mergeCell ref="F46:F47"/>
    <mergeCell ref="F48:F49"/>
    <mergeCell ref="F75:F76"/>
    <mergeCell ref="E24:E25"/>
    <mergeCell ref="F24:F25"/>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2021-12-13T14:01:49Z</cp:lastPrinted>
  <dcterms:created xsi:type="dcterms:W3CDTF">2016-01-05T10:54:52Z</dcterms:created>
  <dcterms:modified xsi:type="dcterms:W3CDTF">2021-12-14T08:01:55Z</dcterms:modified>
</cp:coreProperties>
</file>